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23865" windowHeight="5055"/>
  </bookViews>
  <sheets>
    <sheet name="Sheet 1" sheetId="1" r:id="rId1"/>
    <sheet name="Chk" sheetId="3" r:id="rId2"/>
  </sheets>
  <calcPr calcId="162913"/>
</workbook>
</file>

<file path=xl/calcChain.xml><?xml version="1.0" encoding="utf-8"?>
<calcChain xmlns="http://schemas.openxmlformats.org/spreadsheetml/2006/main">
  <c r="H13" i="1" l="1"/>
  <c r="H7" i="1"/>
  <c r="I7" i="1"/>
  <c r="I10" i="1"/>
  <c r="H12" i="1"/>
  <c r="H10" i="1"/>
  <c r="I12" i="1"/>
  <c r="I40" i="1"/>
  <c r="H40" i="1"/>
  <c r="I34" i="1"/>
  <c r="H34" i="1"/>
  <c r="C41" i="1"/>
  <c r="B41" i="1"/>
  <c r="C38" i="1"/>
  <c r="B38" i="1"/>
  <c r="I41" i="1"/>
  <c r="H41" i="1"/>
  <c r="I35" i="1"/>
  <c r="H35" i="1"/>
  <c r="B13" i="1"/>
  <c r="C7" i="1"/>
  <c r="B7" i="1"/>
  <c r="C6" i="1"/>
  <c r="B6" i="1"/>
  <c r="C10" i="1"/>
  <c r="B10"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<sst xmlns="http://schemas.openxmlformats.org/spreadsheetml/2006/main" count="136" uniqueCount="100">
  <si>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</si>
  <si>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</si>
  <si>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</si>
  <si>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</si>
  <si>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</si>
  <si>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</si>
  <si>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</si>
  <si>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</si>
  <si>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</si>
  <si>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</si>
  <si>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</si>
  <si>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</si>
  <si>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</si>
  <si>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</si>
  <si>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</si>
  <si>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</si>
  <si>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</si>
  <si>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</si>
  <si>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</si>
  <si>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</si>
  <si>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</si>
  <si>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</si>
  <si>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</si>
  <si>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</si>
  <si>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</si>
  <si>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</si>
  <si>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</si>
  <si>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</si>
  <si>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</si>
  <si>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</si>
  <si>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</si>
  <si>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</si>
  <si>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</si>
  <si>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</si>
  <si>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</si>
  <si>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</si>
  <si>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</si>
  <si>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</si>
  <si>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</si>
  <si>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</si>
  <si>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</si>
  <si>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</si>
  <si>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</si>
  <si>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</si>
  <si>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</si>
  <si>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</si>
  <si>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</si>
  <si>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</si>
  <si>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</si>
  <si>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</si>
  <si>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</si>
  <si>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</si>
  <si>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</si>
  <si>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</si>
  <si>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</si>
  <si>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</si>
  <si>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</si>
  <si>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</si>
  <si>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</si>
  <si>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</si>
  <si>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</si>
  <si>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</si>
  <si>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</si>
  <si>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</si>
  <si>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</si>
  <si>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</si>
  <si>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</si>
  <si>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</si>
  <si>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</si>
  <si>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</si>
  <si>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</si>
  <si>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</si>
  <si>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</si>
  <si>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Kelley Business***</t>
  </si>
  <si>
    <t>Medicine***</t>
  </si>
  <si>
    <t>#Students enrolled at multiple campuses are counted twice at this time. Credits are not affected.</t>
  </si>
  <si>
    <t>***Totals include enrollment in Winter 2017 and Winter 2018 terms.  In Winter 2017, Kelley had 84 Graduate and 10 non-degree students taking 635 hours. Medicine had one graduate student enrolled in 4.5 hours.  In Winter 2018, Kelley had 82 Graduate and 23 non-degree students enrolled in 635.5 hours.</t>
  </si>
  <si>
    <t>1/15/2018</t>
  </si>
  <si>
    <t>1/14/2019</t>
  </si>
  <si>
    <t>-35 ug; -33 grad; -8 non-degree</t>
  </si>
  <si>
    <t>+2 ug; -6 grad; -1 non-degree</t>
  </si>
  <si>
    <t>+27 ug; +29 grad; +4 non-degree</t>
  </si>
  <si>
    <t>+4 grad/prof</t>
  </si>
  <si>
    <t>+26 ug; +42 grad/prof; +1 non-degree</t>
  </si>
  <si>
    <t>-2 non-degree</t>
  </si>
  <si>
    <t>+19 non-degree</t>
  </si>
  <si>
    <t>1/14/2019 Census - Official</t>
  </si>
  <si>
    <t>Office of Institutional Research and Decision Support 1/21/2019</t>
  </si>
  <si>
    <t>-37 ug; +6 grad;-1 non-degree</t>
  </si>
  <si>
    <t>-32 ug; -7 grad</t>
  </si>
  <si>
    <t>+13 ug; -29 grad; -30 non-degree</t>
  </si>
  <si>
    <t>-6 ug; +14 grad</t>
  </si>
  <si>
    <t>-34 ug; -54 grad</t>
  </si>
  <si>
    <t>+45 ug; +30 grad/prof</t>
  </si>
  <si>
    <t>+21 ug; +47 grad; -1 non-degree</t>
  </si>
  <si>
    <t>+7 ug; -3 grad/prof; -6 non-degree</t>
  </si>
  <si>
    <t>-14 ug; -11 grad; -19 non-degree</t>
  </si>
  <si>
    <t>-496 ug; -17 non-degree</t>
  </si>
  <si>
    <t>-35 ug; -34 grad; +22 non-degree</t>
  </si>
  <si>
    <t>+6 ug; +95 grad/prof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</si>
</sst>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1">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readingOrder="1"/>
    </xf>
    <xf numFmtId="1" fontId="17" fillId="3" borderId="42"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9" fillId="2" borderId="11" xfId="0" applyNumberFormat="1" applyFont="1" applyFill="1" applyBorder="1" applyAlignment="1">
      <alignment horizontal="center" vertical="center" wrapText="1"/>
    </xf>
    <xf numFmtId="3" fontId="29" fillId="2" borderId="11"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32" fillId="2" borderId="3"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164" fontId="32" fillId="0" borderId="7" xfId="0" applyNumberFormat="1" applyFont="1" applyFill="1" applyBorder="1" applyAlignment="1">
      <alignment horizontal="center" vertical="center" wrapText="1"/>
    </xf>
    <xf numFmtId="3" fontId="32" fillId="2" borderId="14" xfId="0" applyNumberFormat="1" applyFont="1" applyFill="1" applyBorder="1" applyAlignment="1">
      <alignment horizontal="center" vertical="center" wrapText="1"/>
    </xf>
    <xf numFmtId="164" fontId="32" fillId="2" borderId="15" xfId="0" applyNumberFormat="1" applyFont="1" applyFill="1" applyBorder="1" applyAlignment="1">
      <alignment horizontal="center" vertical="center" wrapText="1"/>
    </xf>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49" fontId="4" fillId="0" borderId="9" xfId="0" applyNumberFormat="1" applyFont="1" applyBorder="1"/>
    <xf numFmtId="3" fontId="32" fillId="3" borderId="9" xfId="0" applyNumberFormat="1" applyFont="1" applyFill="1" applyBorder="1" applyAlignment="1">
      <alignment horizontal="center" wrapText="1"/>
    </xf>
    <xf numFmtId="164" fontId="32" fillId="3" borderId="1" xfId="0" applyNumberFormat="1" applyFont="1" applyFill="1" applyBorder="1" applyAlignment="1">
      <alignment horizontal="center" wrapText="1"/>
    </xf>
    <xf numFmtId="3" fontId="32" fillId="3" borderId="9" xfId="0" applyNumberFormat="1" applyFont="1" applyFill="1" applyBorder="1" applyAlignment="1">
      <alignment horizontal="center" vertical="center" wrapText="1"/>
    </xf>
    <xf numFmtId="3" fontId="32" fillId="5" borderId="10" xfId="0" applyNumberFormat="1" applyFont="1" applyFill="1" applyBorder="1" applyAlignment="1">
      <alignment horizontal="center" wrapText="1"/>
    </xf>
    <xf numFmtId="164" fontId="32" fillId="5" borderId="2" xfId="0" applyNumberFormat="1" applyFont="1" applyFill="1" applyBorder="1" applyAlignment="1">
      <alignment horizontal="center" wrapText="1"/>
    </xf>
    <xf numFmtId="0" fontId="17" fillId="3" borderId="40" xfId="0" applyFont="1" applyFill="1" applyBorder="1"/>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14" fontId="27" fillId="0" borderId="0" xfId="0" applyNumberFormat="1" applyFont="1" applyAlignment="1">
      <alignment horizontal="left"/>
    </xf>
    <xf numFmtId="0" fontId="28"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49" fontId="4" fillId="0" borderId="44"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0" fontId="4" fillId="0" borderId="43" xfId="0" applyFont="1" applyBorder="1" applyAlignment="1">
      <alignment vertical="top" wrapText="1"/>
    </xf>
    <xf numFmtId="0" fontId="4" fillId="0" borderId="0" xfId="0" applyFont="1" applyAlignment="1">
      <alignment vertical="top" wrapText="1"/>
    </xf>
    <xf numFmtId="0" fontId="1" fillId="3" borderId="17" xfId="0" applyFont="1" applyFill="1" applyBorder="1" applyAlignment="1"/>
    <xf numFmtId="0" fontId="1" fillId="3" borderId="5" xfId="0" applyFont="1" applyFill="1" applyBorder="1" applyAlignment="1"/>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3" fontId="32" fillId="5" borderId="29" xfId="0" applyNumberFormat="1" applyFont="1" applyFill="1" applyBorder="1" applyAlignment="1">
      <alignment horizontal="center" vertical="center" wrapText="1"/>
    </xf>
    <xf numFmtId="164" fontId="32" fillId="5" borderId="30"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E26" sqref="E2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70</v>
      </c>
      <c r="B1" s="166" t="s">
        <v>33</v>
      </c>
      <c r="C1" s="167"/>
      <c r="D1" s="167"/>
      <c r="E1" s="6"/>
      <c r="F1" s="14"/>
      <c r="G1" s="176" t="s">
        <v>86</v>
      </c>
      <c r="H1" s="177"/>
      <c r="I1" s="177"/>
      <c r="J1" s="177"/>
      <c r="K1" s="177"/>
      <c r="L1" s="177"/>
    </row>
    <row r="2" spans="1:12" s="3" customFormat="1" ht="16.5" customHeight="1" thickBot="1" x14ac:dyDescent="0.3">
      <c r="A2" s="168" t="s">
        <v>4</v>
      </c>
      <c r="B2" s="169"/>
      <c r="C2" s="169"/>
      <c r="D2" s="63"/>
      <c r="E2" s="63"/>
      <c r="F2" s="15"/>
      <c r="G2" s="170" t="s">
        <v>5</v>
      </c>
      <c r="H2" s="169"/>
      <c r="I2" s="169"/>
      <c r="J2" s="169"/>
      <c r="K2" s="74"/>
      <c r="L2" s="75"/>
    </row>
    <row r="3" spans="1:12" s="1" customFormat="1" ht="15.75" thickBot="1" x14ac:dyDescent="0.3">
      <c r="A3" s="57" t="s">
        <v>2</v>
      </c>
      <c r="B3" s="58" t="s">
        <v>77</v>
      </c>
      <c r="C3" s="58" t="s">
        <v>78</v>
      </c>
      <c r="D3" s="62" t="s">
        <v>0</v>
      </c>
      <c r="E3" s="60" t="s">
        <v>1</v>
      </c>
      <c r="F3" s="50"/>
      <c r="G3" s="57" t="s">
        <v>2</v>
      </c>
      <c r="H3" s="58" t="s">
        <v>77</v>
      </c>
      <c r="I3" s="58" t="s">
        <v>78</v>
      </c>
      <c r="J3" s="59" t="s">
        <v>0</v>
      </c>
      <c r="K3" s="60" t="s">
        <v>1</v>
      </c>
      <c r="L3" s="22" t="s">
        <v>37</v>
      </c>
    </row>
    <row r="4" spans="1:12" ht="15" x14ac:dyDescent="0.25">
      <c r="A4" s="61" t="s">
        <v>20</v>
      </c>
      <c r="B4" s="64">
        <v>10679</v>
      </c>
      <c r="C4" s="64">
        <v>10624</v>
      </c>
      <c r="D4" s="144">
        <f t="shared" ref="D4:D23" si="0">C4-B4</f>
        <v>-55</v>
      </c>
      <c r="E4" s="82">
        <f t="shared" ref="E4:E21" si="1">D4/B4</f>
        <v>-5.1502949714392733E-3</v>
      </c>
      <c r="F4" s="23"/>
      <c r="G4" s="56" t="s">
        <v>20</v>
      </c>
      <c r="H4" s="55">
        <v>646</v>
      </c>
      <c r="I4" s="55">
        <v>644</v>
      </c>
      <c r="J4" s="145">
        <f>I4-H4</f>
        <v>-2</v>
      </c>
      <c r="K4" s="146">
        <f>J4/H4</f>
        <v>-3.0959752321981426E-3</v>
      </c>
      <c r="L4" s="115" t="s">
        <v>95</v>
      </c>
    </row>
    <row r="5" spans="1:12" ht="15" x14ac:dyDescent="0.25">
      <c r="A5" s="24" t="s">
        <v>21</v>
      </c>
      <c r="B5" s="64">
        <v>9299</v>
      </c>
      <c r="C5" s="64">
        <v>8930</v>
      </c>
      <c r="D5" s="124">
        <f t="shared" si="0"/>
        <v>-369</v>
      </c>
      <c r="E5" s="83">
        <f t="shared" si="1"/>
        <v>-3.9681686202817507E-2</v>
      </c>
      <c r="F5" s="23"/>
      <c r="G5" s="18" t="s">
        <v>21</v>
      </c>
      <c r="H5" s="55">
        <v>931</v>
      </c>
      <c r="I5" s="55">
        <v>855</v>
      </c>
      <c r="J5" s="76">
        <f t="shared" ref="J5:J27" si="2">I5-H5</f>
        <v>-76</v>
      </c>
      <c r="K5" s="79">
        <f t="shared" ref="K5:K27" si="3">J5/H5</f>
        <v>-8.1632653061224483E-2</v>
      </c>
      <c r="L5" s="115" t="s">
        <v>79</v>
      </c>
    </row>
    <row r="6" spans="1:12" ht="15" x14ac:dyDescent="0.25">
      <c r="A6" s="24" t="s">
        <v>25</v>
      </c>
      <c r="B6" s="64">
        <f>12002+20221</f>
        <v>32223</v>
      </c>
      <c r="C6" s="64">
        <f>12417+19179</f>
        <v>31596</v>
      </c>
      <c r="D6" s="124">
        <f t="shared" si="0"/>
        <v>-627</v>
      </c>
      <c r="E6" s="83">
        <f t="shared" si="1"/>
        <v>-1.9458151010148032E-2</v>
      </c>
      <c r="F6" s="23"/>
      <c r="G6" s="18" t="s">
        <v>25</v>
      </c>
      <c r="H6" s="55">
        <v>3033</v>
      </c>
      <c r="I6" s="55">
        <v>3001</v>
      </c>
      <c r="J6" s="76">
        <f t="shared" si="2"/>
        <v>-32</v>
      </c>
      <c r="K6" s="79">
        <f t="shared" si="3"/>
        <v>-1.0550609957138147E-2</v>
      </c>
      <c r="L6" s="116" t="s">
        <v>88</v>
      </c>
    </row>
    <row r="7" spans="1:12" ht="15.75" customHeight="1" x14ac:dyDescent="0.25">
      <c r="A7" s="24" t="s">
        <v>49</v>
      </c>
      <c r="B7" s="64">
        <f>8288+17946</f>
        <v>26234</v>
      </c>
      <c r="C7" s="64">
        <f>25638+51</f>
        <v>25689</v>
      </c>
      <c r="D7" s="124">
        <f t="shared" si="0"/>
        <v>-545</v>
      </c>
      <c r="E7" s="83">
        <f t="shared" si="1"/>
        <v>-2.0774567355340397E-2</v>
      </c>
      <c r="F7" s="23"/>
      <c r="G7" s="24" t="s">
        <v>49</v>
      </c>
      <c r="H7" s="55">
        <f>779+899</f>
        <v>1678</v>
      </c>
      <c r="I7" s="55">
        <f>1636+3</f>
        <v>1639</v>
      </c>
      <c r="J7" s="139">
        <f t="shared" si="2"/>
        <v>-39</v>
      </c>
      <c r="K7" s="140">
        <f t="shared" si="3"/>
        <v>-2.3241954707985697E-2</v>
      </c>
      <c r="L7" s="116" t="s">
        <v>89</v>
      </c>
    </row>
    <row r="8" spans="1:12" ht="15" x14ac:dyDescent="0.25">
      <c r="A8" s="24" t="s">
        <v>36</v>
      </c>
      <c r="B8" s="64">
        <v>9538</v>
      </c>
      <c r="C8" s="64">
        <v>9454</v>
      </c>
      <c r="D8" s="124">
        <f t="shared" si="0"/>
        <v>-84</v>
      </c>
      <c r="E8" s="83">
        <f t="shared" si="1"/>
        <v>-8.8068777521492971E-3</v>
      </c>
      <c r="F8" s="23"/>
      <c r="G8" s="18" t="s">
        <v>36</v>
      </c>
      <c r="H8" s="55">
        <v>686</v>
      </c>
      <c r="I8" s="55">
        <v>681</v>
      </c>
      <c r="J8" s="76">
        <f t="shared" si="2"/>
        <v>-5</v>
      </c>
      <c r="K8" s="79">
        <f t="shared" si="3"/>
        <v>-7.2886297376093291E-3</v>
      </c>
      <c r="L8" s="116" t="s">
        <v>80</v>
      </c>
    </row>
    <row r="9" spans="1:12" ht="15" x14ac:dyDescent="0.25">
      <c r="A9" s="24" t="s">
        <v>47</v>
      </c>
      <c r="B9" s="64">
        <v>13219</v>
      </c>
      <c r="C9" s="64">
        <v>13050</v>
      </c>
      <c r="D9" s="124">
        <f t="shared" si="0"/>
        <v>-169</v>
      </c>
      <c r="E9" s="83">
        <f t="shared" si="1"/>
        <v>-1.2784628186700961E-2</v>
      </c>
      <c r="F9" s="23"/>
      <c r="G9" s="24" t="s">
        <v>47</v>
      </c>
      <c r="H9" s="55">
        <v>1247</v>
      </c>
      <c r="I9" s="55">
        <v>1307</v>
      </c>
      <c r="J9" s="77">
        <f t="shared" si="2"/>
        <v>60</v>
      </c>
      <c r="K9" s="80">
        <f t="shared" si="3"/>
        <v>4.8115477145148355E-2</v>
      </c>
      <c r="L9" s="116" t="s">
        <v>81</v>
      </c>
    </row>
    <row r="10" spans="1:12" ht="15" x14ac:dyDescent="0.25">
      <c r="A10" s="24" t="s">
        <v>73</v>
      </c>
      <c r="B10" s="64">
        <f>635+22618</f>
        <v>23253</v>
      </c>
      <c r="C10" s="64">
        <f>635.5+21588</f>
        <v>22223.5</v>
      </c>
      <c r="D10" s="157">
        <f t="shared" si="0"/>
        <v>-1029.5</v>
      </c>
      <c r="E10" s="158">
        <f t="shared" si="1"/>
        <v>-4.4273857136713543E-2</v>
      </c>
      <c r="F10" s="23"/>
      <c r="G10" s="18" t="s">
        <v>73</v>
      </c>
      <c r="H10" s="55">
        <f>1706+94</f>
        <v>1800</v>
      </c>
      <c r="I10" s="55">
        <f>1648+105</f>
        <v>1753</v>
      </c>
      <c r="J10" s="139">
        <f t="shared" si="2"/>
        <v>-47</v>
      </c>
      <c r="K10" s="140">
        <f t="shared" si="3"/>
        <v>-2.6111111111111113E-2</v>
      </c>
      <c r="L10" s="116" t="s">
        <v>98</v>
      </c>
    </row>
    <row r="11" spans="1:12" ht="14.25" customHeight="1" x14ac:dyDescent="0.25">
      <c r="A11" s="24" t="s">
        <v>34</v>
      </c>
      <c r="B11" s="64">
        <v>9976</v>
      </c>
      <c r="C11" s="64">
        <v>10024</v>
      </c>
      <c r="D11" s="78">
        <f t="shared" si="0"/>
        <v>48</v>
      </c>
      <c r="E11" s="81">
        <f t="shared" si="1"/>
        <v>4.8115477145148355E-3</v>
      </c>
      <c r="F11" s="23"/>
      <c r="G11" s="18" t="s">
        <v>34</v>
      </c>
      <c r="H11" s="55">
        <v>829</v>
      </c>
      <c r="I11" s="55">
        <v>833</v>
      </c>
      <c r="J11" s="142">
        <f t="shared" si="2"/>
        <v>4</v>
      </c>
      <c r="K11" s="143">
        <f t="shared" si="3"/>
        <v>4.8250904704463205E-3</v>
      </c>
      <c r="L11" s="116" t="s">
        <v>82</v>
      </c>
    </row>
    <row r="12" spans="1:12" ht="15" x14ac:dyDescent="0.25">
      <c r="A12" s="24" t="s">
        <v>48</v>
      </c>
      <c r="B12" s="64">
        <v>51577</v>
      </c>
      <c r="C12" s="64">
        <v>48996</v>
      </c>
      <c r="D12" s="124">
        <f t="shared" si="0"/>
        <v>-2581</v>
      </c>
      <c r="E12" s="83">
        <f t="shared" si="1"/>
        <v>-5.0041685247300155E-2</v>
      </c>
      <c r="F12" s="23"/>
      <c r="G12" s="18" t="s">
        <v>48</v>
      </c>
      <c r="H12" s="55">
        <f>5+2045</f>
        <v>2050</v>
      </c>
      <c r="I12" s="55">
        <f>4+2002</f>
        <v>2006</v>
      </c>
      <c r="J12" s="139">
        <f t="shared" si="2"/>
        <v>-44</v>
      </c>
      <c r="K12" s="140">
        <f t="shared" si="3"/>
        <v>-2.1463414634146343E-2</v>
      </c>
      <c r="L12" s="116" t="s">
        <v>96</v>
      </c>
    </row>
    <row r="13" spans="1:12" ht="15" customHeight="1" x14ac:dyDescent="0.25">
      <c r="A13" s="24" t="s">
        <v>74</v>
      </c>
      <c r="B13" s="64">
        <f>4.5+33757</f>
        <v>33761.5</v>
      </c>
      <c r="C13" s="64">
        <v>35074</v>
      </c>
      <c r="D13" s="78">
        <f t="shared" si="0"/>
        <v>1312.5</v>
      </c>
      <c r="E13" s="81">
        <f t="shared" si="1"/>
        <v>3.8875642373709697E-2</v>
      </c>
      <c r="F13" s="23"/>
      <c r="G13" s="18" t="s">
        <v>39</v>
      </c>
      <c r="H13" s="55">
        <f>1890+1+47</f>
        <v>1938</v>
      </c>
      <c r="I13" s="55">
        <v>2039</v>
      </c>
      <c r="J13" s="142">
        <f t="shared" si="2"/>
        <v>101</v>
      </c>
      <c r="K13" s="143">
        <f t="shared" si="3"/>
        <v>5.2115583075335398E-2</v>
      </c>
      <c r="L13" s="117" t="s">
        <v>99</v>
      </c>
    </row>
    <row r="14" spans="1:12" ht="14.25" customHeight="1" x14ac:dyDescent="0.25">
      <c r="A14" s="24" t="s">
        <v>22</v>
      </c>
      <c r="B14" s="64">
        <v>11869</v>
      </c>
      <c r="C14" s="64">
        <v>12455</v>
      </c>
      <c r="D14" s="78">
        <f t="shared" si="0"/>
        <v>586</v>
      </c>
      <c r="E14" s="81">
        <f t="shared" si="1"/>
        <v>4.9372314432555395E-2</v>
      </c>
      <c r="F14" s="23"/>
      <c r="G14" s="18" t="s">
        <v>22</v>
      </c>
      <c r="H14" s="55">
        <v>1193</v>
      </c>
      <c r="I14" s="55">
        <v>1262</v>
      </c>
      <c r="J14" s="142">
        <f t="shared" si="2"/>
        <v>69</v>
      </c>
      <c r="K14" s="143">
        <f t="shared" si="3"/>
        <v>5.7837384744341996E-2</v>
      </c>
      <c r="L14" s="117" t="s">
        <v>83</v>
      </c>
    </row>
    <row r="15" spans="1:12" ht="15" x14ac:dyDescent="0.25">
      <c r="A15" s="24" t="s">
        <v>41</v>
      </c>
      <c r="B15" s="64">
        <v>1348</v>
      </c>
      <c r="C15" s="64">
        <v>1517</v>
      </c>
      <c r="D15" s="78">
        <f t="shared" si="0"/>
        <v>169</v>
      </c>
      <c r="E15" s="81">
        <f t="shared" si="1"/>
        <v>0.12537091988130564</v>
      </c>
      <c r="F15" s="23"/>
      <c r="G15" s="25" t="s">
        <v>41</v>
      </c>
      <c r="H15" s="55">
        <v>207</v>
      </c>
      <c r="I15" s="55">
        <v>215</v>
      </c>
      <c r="J15" s="77">
        <f t="shared" si="2"/>
        <v>8</v>
      </c>
      <c r="K15" s="80">
        <f t="shared" si="3"/>
        <v>3.864734299516908E-2</v>
      </c>
      <c r="L15" s="116" t="s">
        <v>91</v>
      </c>
    </row>
    <row r="16" spans="1:12" ht="15" customHeight="1" x14ac:dyDescent="0.25">
      <c r="A16" s="24" t="s">
        <v>3</v>
      </c>
      <c r="B16" s="64">
        <v>9675</v>
      </c>
      <c r="C16" s="64">
        <v>9228</v>
      </c>
      <c r="D16" s="124">
        <f t="shared" si="0"/>
        <v>-447</v>
      </c>
      <c r="E16" s="83">
        <f t="shared" si="1"/>
        <v>-4.62015503875969E-2</v>
      </c>
      <c r="F16" s="23"/>
      <c r="G16" s="18" t="s">
        <v>3</v>
      </c>
      <c r="H16" s="55">
        <v>909</v>
      </c>
      <c r="I16" s="55">
        <v>821</v>
      </c>
      <c r="J16" s="76">
        <f t="shared" si="2"/>
        <v>-88</v>
      </c>
      <c r="K16" s="79">
        <f t="shared" si="3"/>
        <v>-9.6809680968096806E-2</v>
      </c>
      <c r="L16" s="116" t="s">
        <v>92</v>
      </c>
    </row>
    <row r="17" spans="1:12" ht="15" x14ac:dyDescent="0.25">
      <c r="A17" s="18" t="s">
        <v>38</v>
      </c>
      <c r="B17" s="64">
        <v>7800</v>
      </c>
      <c r="C17" s="64">
        <v>8298</v>
      </c>
      <c r="D17" s="78">
        <f t="shared" si="0"/>
        <v>498</v>
      </c>
      <c r="E17" s="81">
        <f t="shared" si="1"/>
        <v>6.3846153846153844E-2</v>
      </c>
      <c r="F17" s="23"/>
      <c r="G17" s="18" t="s">
        <v>38</v>
      </c>
      <c r="H17" s="55">
        <v>519</v>
      </c>
      <c r="I17" s="55">
        <v>594</v>
      </c>
      <c r="J17" s="77">
        <f t="shared" si="2"/>
        <v>75</v>
      </c>
      <c r="K17" s="80">
        <f t="shared" si="3"/>
        <v>0.14450867052023122</v>
      </c>
      <c r="L17" s="116" t="s">
        <v>93</v>
      </c>
    </row>
    <row r="18" spans="1:12" ht="15" x14ac:dyDescent="0.25">
      <c r="A18" s="24" t="s">
        <v>23</v>
      </c>
      <c r="B18" s="64">
        <v>68911</v>
      </c>
      <c r="C18" s="64">
        <v>66482</v>
      </c>
      <c r="D18" s="124">
        <f t="shared" si="0"/>
        <v>-2429</v>
      </c>
      <c r="E18" s="83">
        <f t="shared" si="1"/>
        <v>-3.5248363831608884E-2</v>
      </c>
      <c r="F18" s="23"/>
      <c r="G18" s="18" t="s">
        <v>23</v>
      </c>
      <c r="H18" s="55">
        <v>2864</v>
      </c>
      <c r="I18" s="55">
        <v>2818</v>
      </c>
      <c r="J18" s="76">
        <f t="shared" si="2"/>
        <v>-46</v>
      </c>
      <c r="K18" s="79">
        <f t="shared" si="3"/>
        <v>-1.6061452513966481E-2</v>
      </c>
      <c r="L18" s="116" t="s">
        <v>90</v>
      </c>
    </row>
    <row r="19" spans="1:12" ht="15.75" customHeight="1" x14ac:dyDescent="0.25">
      <c r="A19" s="24" t="s">
        <v>42</v>
      </c>
      <c r="B19" s="64">
        <v>10381</v>
      </c>
      <c r="C19" s="64">
        <v>10800</v>
      </c>
      <c r="D19" s="78">
        <f t="shared" si="0"/>
        <v>419</v>
      </c>
      <c r="E19" s="81">
        <f t="shared" si="1"/>
        <v>4.0362200173393703E-2</v>
      </c>
      <c r="F19" s="23"/>
      <c r="G19" s="18" t="s">
        <v>42</v>
      </c>
      <c r="H19" s="55">
        <v>937</v>
      </c>
      <c r="I19" s="55">
        <v>1004</v>
      </c>
      <c r="J19" s="77">
        <f t="shared" si="2"/>
        <v>67</v>
      </c>
      <c r="K19" s="80">
        <f t="shared" si="3"/>
        <v>7.1504802561366057E-2</v>
      </c>
      <c r="L19" s="116" t="s">
        <v>94</v>
      </c>
    </row>
    <row r="20" spans="1:12" ht="15" x14ac:dyDescent="0.25">
      <c r="A20" s="24" t="s">
        <v>44</v>
      </c>
      <c r="B20" s="64">
        <v>44</v>
      </c>
      <c r="C20" s="64">
        <v>49</v>
      </c>
      <c r="D20" s="78">
        <f t="shared" si="0"/>
        <v>5</v>
      </c>
      <c r="E20" s="81">
        <f t="shared" si="1"/>
        <v>0.11363636363636363</v>
      </c>
      <c r="F20" s="23"/>
      <c r="G20" s="18" t="s">
        <v>68</v>
      </c>
      <c r="H20" s="55">
        <v>155</v>
      </c>
      <c r="I20" s="55">
        <v>153</v>
      </c>
      <c r="J20" s="139">
        <f t="shared" si="2"/>
        <v>-2</v>
      </c>
      <c r="K20" s="140">
        <f t="shared" si="3"/>
        <v>-1.2903225806451613E-2</v>
      </c>
      <c r="L20" s="116" t="s">
        <v>84</v>
      </c>
    </row>
    <row r="21" spans="1:12" ht="15" customHeight="1" x14ac:dyDescent="0.25">
      <c r="A21" s="24" t="s">
        <v>7</v>
      </c>
      <c r="B21" s="64">
        <v>144</v>
      </c>
      <c r="C21" s="64">
        <v>132</v>
      </c>
      <c r="D21" s="124">
        <f>C21-B21</f>
        <v>-12</v>
      </c>
      <c r="E21" s="83">
        <f t="shared" si="1"/>
        <v>-8.3333333333333329E-2</v>
      </c>
      <c r="F21" s="23"/>
      <c r="G21" s="18" t="s">
        <v>24</v>
      </c>
      <c r="H21" s="55">
        <v>4800</v>
      </c>
      <c r="I21" s="55">
        <v>4287</v>
      </c>
      <c r="J21" s="124">
        <f t="shared" si="2"/>
        <v>-513</v>
      </c>
      <c r="K21" s="83">
        <f t="shared" si="3"/>
        <v>-0.106875</v>
      </c>
      <c r="L21" s="118" t="s">
        <v>97</v>
      </c>
    </row>
    <row r="22" spans="1:12" ht="15" customHeight="1" x14ac:dyDescent="0.25">
      <c r="A22" s="38" t="s">
        <v>24</v>
      </c>
      <c r="B22" s="64">
        <v>426</v>
      </c>
      <c r="C22" s="64">
        <v>332</v>
      </c>
      <c r="D22" s="124">
        <f>C22-B22</f>
        <v>-94</v>
      </c>
      <c r="E22" s="83">
        <f t="shared" ref="E22" si="4">D22/B22</f>
        <v>-0.22065727699530516</v>
      </c>
      <c r="F22" s="107"/>
      <c r="G22" s="141" t="s">
        <v>72</v>
      </c>
      <c r="H22" s="55">
        <v>0</v>
      </c>
      <c r="I22" s="55">
        <v>19</v>
      </c>
      <c r="J22" s="77">
        <f t="shared" ref="J22" si="5">I22-H22</f>
        <v>19</v>
      </c>
      <c r="K22" s="80" t="s">
        <v>46</v>
      </c>
      <c r="L22" s="118" t="s">
        <v>85</v>
      </c>
    </row>
    <row r="23" spans="1:12" ht="15" customHeight="1" x14ac:dyDescent="0.25">
      <c r="A23" s="38" t="s">
        <v>65</v>
      </c>
      <c r="B23" s="120">
        <v>93</v>
      </c>
      <c r="C23" s="121">
        <v>306</v>
      </c>
      <c r="D23" s="78">
        <f t="shared" si="0"/>
        <v>213</v>
      </c>
      <c r="E23" s="81">
        <f>D23/B23</f>
        <v>2.2903225806451615</v>
      </c>
      <c r="F23" s="107"/>
      <c r="H23" s="55"/>
      <c r="I23" s="55"/>
      <c r="J23" s="76"/>
      <c r="K23" s="79"/>
      <c r="L23" s="119"/>
    </row>
    <row r="24" spans="1:12" ht="14.25" customHeight="1" x14ac:dyDescent="0.25">
      <c r="A24" s="39" t="s">
        <v>32</v>
      </c>
      <c r="B24" s="65">
        <f>SUM(B4:B23)</f>
        <v>330450.5</v>
      </c>
      <c r="C24" s="65">
        <f>SUM(C4:C23)</f>
        <v>325259.5</v>
      </c>
      <c r="D24" s="162">
        <f>C24-B24</f>
        <v>-5191</v>
      </c>
      <c r="E24" s="148">
        <f>D24/B24</f>
        <v>-1.5708858058922592E-2</v>
      </c>
      <c r="F24" s="123"/>
      <c r="G24" s="122" t="s">
        <v>69</v>
      </c>
      <c r="H24" s="54">
        <f>SUM(H4:H22)</f>
        <v>26422</v>
      </c>
      <c r="I24" s="54">
        <f>SUM(I4:I22)</f>
        <v>25931</v>
      </c>
      <c r="J24" s="160">
        <f>I24-H24</f>
        <v>-491</v>
      </c>
      <c r="K24" s="161">
        <f>J24/H24</f>
        <v>-1.8582999015971539E-2</v>
      </c>
      <c r="L24" s="73"/>
    </row>
    <row r="25" spans="1:12" ht="14.25" customHeight="1" x14ac:dyDescent="0.25">
      <c r="A25" s="36" t="s">
        <v>15</v>
      </c>
      <c r="B25" s="113">
        <v>17300</v>
      </c>
      <c r="C25" s="114">
        <v>16628</v>
      </c>
      <c r="D25" s="151">
        <f t="shared" ref="D25" si="6">C25-B25</f>
        <v>-672</v>
      </c>
      <c r="E25" s="152">
        <f t="shared" ref="E25" si="7">D25/B25</f>
        <v>-3.8843930635838152E-2</v>
      </c>
      <c r="F25" s="26"/>
      <c r="G25" s="36" t="s">
        <v>15</v>
      </c>
      <c r="H25" s="67">
        <v>1364</v>
      </c>
      <c r="I25" s="67">
        <v>1302</v>
      </c>
      <c r="J25" s="155">
        <f>I25-H25</f>
        <v>-62</v>
      </c>
      <c r="K25" s="156">
        <f>J25/H25</f>
        <v>-4.5454545454545456E-2</v>
      </c>
      <c r="L25" s="21"/>
    </row>
    <row r="26" spans="1:12" ht="15" x14ac:dyDescent="0.25">
      <c r="A26" s="108" t="s">
        <v>50</v>
      </c>
      <c r="B26" s="49">
        <v>0</v>
      </c>
      <c r="C26" s="49">
        <v>2356</v>
      </c>
      <c r="D26" s="133">
        <f>C26-B26</f>
        <v>2356</v>
      </c>
      <c r="E26" s="131" t="s">
        <v>46</v>
      </c>
      <c r="F26" s="107"/>
      <c r="G26" s="108" t="s">
        <v>50</v>
      </c>
      <c r="H26" s="128">
        <v>0</v>
      </c>
      <c r="I26" s="129">
        <v>436</v>
      </c>
      <c r="J26" s="130">
        <f>I26-H26</f>
        <v>436</v>
      </c>
      <c r="K26" s="131" t="s">
        <v>46</v>
      </c>
      <c r="L26" s="35"/>
    </row>
    <row r="27" spans="1:12" ht="18" customHeight="1" thickBot="1" x14ac:dyDescent="0.3">
      <c r="A27" s="103" t="s">
        <v>45</v>
      </c>
      <c r="B27" s="104">
        <f>SUM(B24:B26)</f>
        <v>347750.5</v>
      </c>
      <c r="C27" s="104">
        <f>SUM(C24:C26)</f>
        <v>344243.5</v>
      </c>
      <c r="D27" s="209">
        <f t="shared" ref="D27" si="8">C27-B27</f>
        <v>-3507</v>
      </c>
      <c r="E27" s="210">
        <f t="shared" ref="E27" si="9">D27/B27</f>
        <v>-1.0084816556697978E-2</v>
      </c>
      <c r="F27" s="27"/>
      <c r="G27" s="37" t="s">
        <v>45</v>
      </c>
      <c r="H27" s="66">
        <f>SUM(H24:H26)</f>
        <v>27786</v>
      </c>
      <c r="I27" s="66">
        <f>SUM(I24:I26)</f>
        <v>27669</v>
      </c>
      <c r="J27" s="163">
        <f t="shared" si="2"/>
        <v>-117</v>
      </c>
      <c r="K27" s="164">
        <f t="shared" si="3"/>
        <v>-4.2107536169293889E-3</v>
      </c>
      <c r="L27" s="181" t="s">
        <v>71</v>
      </c>
    </row>
    <row r="28" spans="1:12" ht="14.25" customHeight="1" thickTop="1" x14ac:dyDescent="0.2">
      <c r="A28" s="174"/>
      <c r="B28" s="175"/>
      <c r="C28" s="175"/>
      <c r="D28" s="175"/>
      <c r="E28" s="175"/>
      <c r="F28" s="28"/>
      <c r="G28" s="178"/>
      <c r="H28" s="179"/>
      <c r="I28" s="179"/>
      <c r="J28" s="179"/>
      <c r="K28" s="179"/>
      <c r="L28" s="182"/>
    </row>
    <row r="29" spans="1:12" s="13" customFormat="1" ht="13.5" customHeight="1" x14ac:dyDescent="0.2">
      <c r="A29" s="171" t="s">
        <v>10</v>
      </c>
      <c r="B29" s="172"/>
      <c r="C29" s="172"/>
      <c r="D29" s="172"/>
      <c r="E29" s="172"/>
      <c r="F29" s="17"/>
      <c r="G29" s="180"/>
      <c r="H29" s="180"/>
      <c r="I29" s="180"/>
      <c r="J29" s="180"/>
      <c r="K29" s="180"/>
      <c r="L29" s="183"/>
    </row>
    <row r="30" spans="1:12" ht="10.5" customHeight="1" thickBot="1" x14ac:dyDescent="0.25">
      <c r="A30" s="171"/>
      <c r="B30" s="173"/>
      <c r="C30" s="173"/>
      <c r="D30" s="173"/>
      <c r="E30" s="173"/>
      <c r="F30" s="17"/>
      <c r="G30" s="180"/>
      <c r="H30" s="180"/>
      <c r="I30" s="180"/>
      <c r="J30" s="180"/>
      <c r="K30" s="180"/>
      <c r="L30" s="184" t="s">
        <v>51</v>
      </c>
    </row>
    <row r="31" spans="1:12" s="13" customFormat="1" ht="13.5" customHeight="1" thickBot="1" x14ac:dyDescent="0.25">
      <c r="A31" s="85" t="s">
        <v>63</v>
      </c>
      <c r="B31" s="19">
        <v>2018</v>
      </c>
      <c r="C31" s="19">
        <v>2019</v>
      </c>
      <c r="D31" s="101" t="s">
        <v>0</v>
      </c>
      <c r="E31" s="102" t="s">
        <v>1</v>
      </c>
      <c r="F31" s="28"/>
      <c r="G31" s="69" t="s">
        <v>61</v>
      </c>
      <c r="H31" s="19">
        <v>2018</v>
      </c>
      <c r="I31" s="19">
        <v>2019</v>
      </c>
      <c r="J31" s="19" t="s">
        <v>0</v>
      </c>
      <c r="K31" s="20" t="s">
        <v>1</v>
      </c>
      <c r="L31" s="185"/>
    </row>
    <row r="32" spans="1:12" ht="17.25" customHeight="1" x14ac:dyDescent="0.25">
      <c r="A32" s="88" t="s">
        <v>27</v>
      </c>
      <c r="B32" s="100">
        <v>3210</v>
      </c>
      <c r="C32" s="68">
        <v>3006</v>
      </c>
      <c r="D32" s="84">
        <f>C32-B32</f>
        <v>-204</v>
      </c>
      <c r="E32" s="127">
        <f>D32/B32</f>
        <v>-6.3551401869158877E-2</v>
      </c>
      <c r="F32" s="29"/>
      <c r="G32" s="51" t="s">
        <v>8</v>
      </c>
      <c r="H32" s="90">
        <v>16938</v>
      </c>
      <c r="I32" s="90">
        <v>16263</v>
      </c>
      <c r="J32" s="124">
        <f>I32-H32</f>
        <v>-675</v>
      </c>
      <c r="K32" s="82">
        <f>J32/H32</f>
        <v>-3.9851222104144525E-2</v>
      </c>
      <c r="L32" s="185"/>
    </row>
    <row r="33" spans="1:12" s="3" customFormat="1" ht="16.5" customHeight="1" thickBot="1" x14ac:dyDescent="0.3">
      <c r="A33" s="89" t="s">
        <v>6</v>
      </c>
      <c r="B33" s="100">
        <v>3849</v>
      </c>
      <c r="C33" s="68">
        <v>3665</v>
      </c>
      <c r="D33" s="84">
        <f t="shared" ref="D33:D35" si="10">C33-B33</f>
        <v>-184</v>
      </c>
      <c r="E33" s="127">
        <f t="shared" ref="E33:E35" si="11">D33/B33</f>
        <v>-4.780462457781242E-2</v>
      </c>
      <c r="F33" s="29"/>
      <c r="G33" s="24" t="s">
        <v>9</v>
      </c>
      <c r="H33" s="137">
        <v>225187</v>
      </c>
      <c r="I33" s="91">
        <v>217175</v>
      </c>
      <c r="J33" s="124">
        <f>I33-H33</f>
        <v>-8012</v>
      </c>
      <c r="K33" s="82">
        <f>J33/H33</f>
        <v>-3.5579318521939546E-2</v>
      </c>
      <c r="L33" s="186"/>
    </row>
    <row r="34" spans="1:12" ht="15" customHeight="1" x14ac:dyDescent="0.25">
      <c r="A34" s="89" t="s">
        <v>28</v>
      </c>
      <c r="B34" s="100">
        <v>4211</v>
      </c>
      <c r="C34" s="68">
        <v>4063</v>
      </c>
      <c r="D34" s="84">
        <f t="shared" si="10"/>
        <v>-148</v>
      </c>
      <c r="E34" s="127">
        <f t="shared" si="11"/>
        <v>-3.5146046069817145E-2</v>
      </c>
      <c r="F34" s="29"/>
      <c r="G34" s="52" t="s">
        <v>11</v>
      </c>
      <c r="H34" s="92">
        <f>H32+50+5698</f>
        <v>22686</v>
      </c>
      <c r="I34" s="92">
        <f>I32+60+5813</f>
        <v>22136</v>
      </c>
      <c r="J34" s="149">
        <f>I34-H34</f>
        <v>-550</v>
      </c>
      <c r="K34" s="150">
        <f>J34/H34</f>
        <v>-2.4244027153310411E-2</v>
      </c>
      <c r="L34" s="189" t="s">
        <v>76</v>
      </c>
    </row>
    <row r="35" spans="1:12" ht="15.75" customHeight="1" thickBot="1" x14ac:dyDescent="0.3">
      <c r="A35" s="89" t="s">
        <v>29</v>
      </c>
      <c r="B35" s="100">
        <v>6541</v>
      </c>
      <c r="C35" s="68">
        <v>6535</v>
      </c>
      <c r="D35" s="84">
        <f t="shared" si="10"/>
        <v>-6</v>
      </c>
      <c r="E35" s="127">
        <f t="shared" si="11"/>
        <v>-9.1729093410793452E-4</v>
      </c>
      <c r="F35" s="29"/>
      <c r="G35" s="53" t="s">
        <v>12</v>
      </c>
      <c r="H35" s="138">
        <f>308.5+H33+63217</f>
        <v>288712.5</v>
      </c>
      <c r="I35" s="93">
        <f>297.5+I33+64667</f>
        <v>282139.5</v>
      </c>
      <c r="J35" s="153">
        <f>I35-H35</f>
        <v>-6573</v>
      </c>
      <c r="K35" s="154">
        <f>J35/H35</f>
        <v>-2.276659306403429E-2</v>
      </c>
      <c r="L35" s="190"/>
    </row>
    <row r="36" spans="1:12" ht="15.75" thickBot="1" x14ac:dyDescent="0.3">
      <c r="A36" s="47" t="s">
        <v>35</v>
      </c>
      <c r="B36" s="54">
        <f>SUM(B32:B35)</f>
        <v>17811</v>
      </c>
      <c r="C36" s="54">
        <f>SUM(C32:C35)</f>
        <v>17269</v>
      </c>
      <c r="D36" s="147">
        <f t="shared" ref="D36:D38" si="12">C36-B36</f>
        <v>-542</v>
      </c>
      <c r="E36" s="148">
        <f t="shared" ref="E36:E38" si="13">D36/B36</f>
        <v>-3.043063275503902E-2</v>
      </c>
      <c r="F36" s="29"/>
      <c r="G36" s="45"/>
      <c r="H36" s="94"/>
      <c r="I36" s="99"/>
      <c r="J36" s="106"/>
      <c r="K36" s="105"/>
      <c r="L36" s="190"/>
    </row>
    <row r="37" spans="1:12" ht="16.5" customHeight="1" thickBot="1" x14ac:dyDescent="0.3">
      <c r="A37" s="46" t="s">
        <v>31</v>
      </c>
      <c r="B37" s="55">
        <v>604</v>
      </c>
      <c r="C37" s="55">
        <v>530</v>
      </c>
      <c r="D37" s="84">
        <f t="shared" si="12"/>
        <v>-74</v>
      </c>
      <c r="E37" s="83">
        <f t="shared" si="13"/>
        <v>-0.12251655629139073</v>
      </c>
      <c r="F37" s="29"/>
      <c r="G37" s="70" t="s">
        <v>62</v>
      </c>
      <c r="H37" s="19">
        <v>2018</v>
      </c>
      <c r="I37" s="19">
        <v>2019</v>
      </c>
      <c r="J37" s="71" t="s">
        <v>0</v>
      </c>
      <c r="K37" s="72" t="s">
        <v>1</v>
      </c>
      <c r="L37" s="190"/>
    </row>
    <row r="38" spans="1:12" ht="15" customHeight="1" x14ac:dyDescent="0.25">
      <c r="A38" s="47" t="s">
        <v>7</v>
      </c>
      <c r="B38" s="54">
        <f>85+4180</f>
        <v>4265</v>
      </c>
      <c r="C38" s="54">
        <f>82+4152</f>
        <v>4234</v>
      </c>
      <c r="D38" s="147">
        <f t="shared" si="12"/>
        <v>-31</v>
      </c>
      <c r="E38" s="148">
        <f t="shared" si="13"/>
        <v>-7.2684642438452518E-3</v>
      </c>
      <c r="F38" s="29"/>
      <c r="G38" s="42" t="s">
        <v>8</v>
      </c>
      <c r="H38" s="95">
        <v>1477</v>
      </c>
      <c r="I38" s="95">
        <v>1536</v>
      </c>
      <c r="J38" s="86">
        <f>I38-H38</f>
        <v>59</v>
      </c>
      <c r="K38" s="87">
        <f>J38/H38</f>
        <v>3.9945836154366962E-2</v>
      </c>
      <c r="L38" s="191"/>
    </row>
    <row r="39" spans="1:12" ht="14.25" customHeight="1" x14ac:dyDescent="0.25">
      <c r="A39" s="165" t="s">
        <v>66</v>
      </c>
      <c r="B39" s="54">
        <v>2745</v>
      </c>
      <c r="C39" s="54">
        <v>2841</v>
      </c>
      <c r="D39" s="111">
        <f>C39-B39</f>
        <v>96</v>
      </c>
      <c r="E39" s="112">
        <f>D39/B39</f>
        <v>3.4972677595628415E-2</v>
      </c>
      <c r="F39" s="17"/>
      <c r="G39" s="18" t="s">
        <v>9</v>
      </c>
      <c r="H39" s="91">
        <v>18263</v>
      </c>
      <c r="I39" s="96">
        <v>19505</v>
      </c>
      <c r="J39" s="86">
        <f>I39-H39</f>
        <v>1242</v>
      </c>
      <c r="K39" s="87">
        <f>J39/H39</f>
        <v>6.8006351639927728E-2</v>
      </c>
      <c r="L39" s="187" t="s">
        <v>75</v>
      </c>
    </row>
    <row r="40" spans="1:12" ht="16.5" customHeight="1" x14ac:dyDescent="0.25">
      <c r="A40" s="47" t="s">
        <v>67</v>
      </c>
      <c r="B40" s="135">
        <v>741</v>
      </c>
      <c r="C40" s="136">
        <v>762</v>
      </c>
      <c r="D40" s="111">
        <f>C40-B40</f>
        <v>21</v>
      </c>
      <c r="E40" s="112">
        <f>D40/B40</f>
        <v>2.8340080971659919E-2</v>
      </c>
      <c r="F40" s="17"/>
      <c r="G40" s="43" t="s">
        <v>13</v>
      </c>
      <c r="H40" s="97">
        <f>H38+45+2214</f>
        <v>3736</v>
      </c>
      <c r="I40" s="97">
        <f>I38+45+2214</f>
        <v>3795</v>
      </c>
      <c r="J40" s="40">
        <f>I40-H40</f>
        <v>59</v>
      </c>
      <c r="K40" s="87">
        <f t="shared" ref="K40:K41" si="14">J40/H40</f>
        <v>1.5792291220556746E-2</v>
      </c>
      <c r="L40" s="188"/>
    </row>
    <row r="41" spans="1:12" ht="15.75" customHeight="1" thickBot="1" x14ac:dyDescent="0.3">
      <c r="A41" s="48" t="s">
        <v>30</v>
      </c>
      <c r="B41" s="134">
        <f>10+246</f>
        <v>256</v>
      </c>
      <c r="C41" s="134">
        <f>23+272</f>
        <v>295</v>
      </c>
      <c r="D41" s="125">
        <f>C41-B41</f>
        <v>39</v>
      </c>
      <c r="E41" s="126">
        <f>D41/B41</f>
        <v>0.15234375</v>
      </c>
      <c r="F41" s="17"/>
      <c r="G41" s="44" t="s">
        <v>14</v>
      </c>
      <c r="H41" s="93">
        <f>331+H39+23142</f>
        <v>41736</v>
      </c>
      <c r="I41" s="98">
        <f>338+I39+23277</f>
        <v>43120</v>
      </c>
      <c r="J41" s="41">
        <f>I41-H41</f>
        <v>1384</v>
      </c>
      <c r="K41" s="87">
        <f t="shared" si="14"/>
        <v>3.3160820394862948E-2</v>
      </c>
      <c r="L41" s="188"/>
    </row>
    <row r="42" spans="1:12" ht="12" customHeight="1" thickBot="1" x14ac:dyDescent="0.25">
      <c r="A42" s="198" t="s">
        <v>64</v>
      </c>
      <c r="B42" s="198"/>
      <c r="C42" s="198"/>
      <c r="D42" s="198"/>
      <c r="E42" s="198"/>
      <c r="F42" s="17"/>
      <c r="G42" s="5"/>
      <c r="H42" s="9"/>
      <c r="I42" s="9"/>
      <c r="L42" s="159" t="s">
        <v>60</v>
      </c>
    </row>
    <row r="43" spans="1:12" ht="13.5" customHeight="1" thickBot="1" x14ac:dyDescent="0.25">
      <c r="A43" s="199"/>
      <c r="B43" s="199"/>
      <c r="C43" s="199"/>
      <c r="D43" s="199"/>
      <c r="E43" s="199"/>
      <c r="F43" s="17"/>
      <c r="G43" s="200" t="s">
        <v>26</v>
      </c>
      <c r="H43" s="201"/>
      <c r="I43" s="201"/>
      <c r="J43" s="19">
        <v>2017</v>
      </c>
      <c r="K43" s="19">
        <v>2018</v>
      </c>
      <c r="L43" s="202"/>
    </row>
    <row r="44" spans="1:12" ht="12.75" customHeight="1" x14ac:dyDescent="0.25">
      <c r="A44" s="199"/>
      <c r="B44" s="199"/>
      <c r="C44" s="199"/>
      <c r="D44" s="199"/>
      <c r="E44" s="199"/>
      <c r="F44" s="30"/>
      <c r="G44" s="194" t="s">
        <v>19</v>
      </c>
      <c r="H44" s="195"/>
      <c r="I44" s="195"/>
      <c r="J44" s="33">
        <f>H38/H24</f>
        <v>5.5900386041934751E-2</v>
      </c>
      <c r="K44" s="34">
        <f>I38/I24</f>
        <v>5.923412132196984E-2</v>
      </c>
      <c r="L44" s="203"/>
    </row>
    <row r="45" spans="1:12" ht="12.75" customHeight="1" x14ac:dyDescent="0.25">
      <c r="A45" s="199"/>
      <c r="B45" s="199"/>
      <c r="C45" s="199"/>
      <c r="D45" s="199"/>
      <c r="E45" s="199"/>
      <c r="F45" s="30"/>
      <c r="G45" s="192" t="s">
        <v>16</v>
      </c>
      <c r="H45" s="193"/>
      <c r="I45" s="193"/>
      <c r="J45" s="33">
        <f>H39/B24</f>
        <v>5.5266976445791427E-2</v>
      </c>
      <c r="K45" s="11">
        <f>I39/C24</f>
        <v>5.9967502870784714E-2</v>
      </c>
      <c r="L45" s="204"/>
    </row>
    <row r="46" spans="1:12" ht="12" customHeight="1" x14ac:dyDescent="0.25">
      <c r="A46" s="199"/>
      <c r="B46" s="199"/>
      <c r="C46" s="199"/>
      <c r="D46" s="199"/>
      <c r="E46" s="199"/>
      <c r="F46" s="31"/>
      <c r="G46" s="196" t="s">
        <v>17</v>
      </c>
      <c r="H46" s="197"/>
      <c r="I46" s="197"/>
      <c r="J46" s="33">
        <f>H40/H24</f>
        <v>0.14139732041480585</v>
      </c>
      <c r="K46" s="11">
        <f>I40/I24</f>
        <v>0.14634992865682003</v>
      </c>
      <c r="L46" s="205" t="s">
        <v>43</v>
      </c>
    </row>
    <row r="47" spans="1:12" ht="3.75" hidden="1" customHeight="1" x14ac:dyDescent="0.25">
      <c r="A47" s="132"/>
      <c r="B47" s="132"/>
      <c r="C47" s="132"/>
      <c r="D47" s="132"/>
      <c r="E47" s="132"/>
      <c r="F47" s="31"/>
      <c r="G47" s="196" t="s">
        <v>18</v>
      </c>
      <c r="H47" s="197"/>
      <c r="I47" s="197"/>
      <c r="J47" s="33">
        <f t="shared" ref="J47" si="15">H41/H27</f>
        <v>1.5020513927877348</v>
      </c>
      <c r="K47" s="11">
        <f>I41/C24</f>
        <v>0.13257107017627465</v>
      </c>
      <c r="L47" s="206"/>
    </row>
    <row r="48" spans="1:12" ht="15" customHeight="1" thickBot="1" x14ac:dyDescent="0.3">
      <c r="A48" s="32" t="s">
        <v>40</v>
      </c>
      <c r="F48" s="17"/>
      <c r="G48" s="207" t="s">
        <v>18</v>
      </c>
      <c r="H48" s="208"/>
      <c r="I48" s="208"/>
      <c r="J48" s="33">
        <f>H41/B24</f>
        <v>0.12630030821560265</v>
      </c>
      <c r="K48" s="12">
        <f>I41/C24</f>
        <v>0.13257107017627465</v>
      </c>
      <c r="L48" s="206"/>
    </row>
    <row r="49" spans="12:12" x14ac:dyDescent="0.2">
      <c r="L49" s="110" t="s">
        <v>87</v>
      </c>
    </row>
  </sheetData>
  <mergeCells count="21">
    <mergeCell ref="A42:E46"/>
    <mergeCell ref="G43:I43"/>
    <mergeCell ref="G46:I46"/>
    <mergeCell ref="L43:L45"/>
    <mergeCell ref="L46:L48"/>
    <mergeCell ref="G48:I48"/>
    <mergeCell ref="L39:L41"/>
    <mergeCell ref="L34:L38"/>
    <mergeCell ref="G45:I45"/>
    <mergeCell ref="G44:I44"/>
    <mergeCell ref="G47:I47"/>
    <mergeCell ref="B1:D1"/>
    <mergeCell ref="A2:C2"/>
    <mergeCell ref="G2:J2"/>
    <mergeCell ref="A29:E29"/>
    <mergeCell ref="A30:E30"/>
    <mergeCell ref="A28:E28"/>
    <mergeCell ref="G1:L1"/>
    <mergeCell ref="G28:K30"/>
    <mergeCell ref="L27:L29"/>
    <mergeCell ref="L30:L33"/>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45" t="s">
        <v>56</v>
      </c>
      <c r="C2" s="45" t="s">
        <v>57</v>
      </c>
      <c r="E2" s="45" t="s">
        <v>58</v>
      </c>
      <c r="F2" s="45" t="s">
        <v>59</v>
      </c>
    </row>
    <row r="3" spans="1:6" x14ac:dyDescent="0.2">
      <c r="A3" t="s">
        <v>52</v>
      </c>
      <c r="B3" s="109">
        <f>IF(SUM('Sheet 1'!B4:B23)='Sheet 1'!B24,0,1)</f>
        <v>0</v>
      </c>
      <c r="C3" s="109">
        <f>IF(SUM('Sheet 1'!C4:C23)='Sheet 1'!C24,0,1)</f>
        <v>0</v>
      </c>
      <c r="D3" s="109"/>
      <c r="E3" s="109">
        <f>IF(SUM('Sheet 1'!H4:H22)='Sheet 1'!H24,0,1)</f>
        <v>0</v>
      </c>
      <c r="F3" s="109">
        <f>IF(SUM('Sheet 1'!I4:I22)='Sheet 1'!I24,0,1)</f>
        <v>0</v>
      </c>
    </row>
    <row r="4" spans="1:6" x14ac:dyDescent="0.2">
      <c r="A4" t="s">
        <v>53</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54</v>
      </c>
      <c r="B6" s="109"/>
      <c r="C6" s="109"/>
      <c r="D6" s="109"/>
      <c r="E6" s="109">
        <f>IF(SUM('Sheet 1'!B36:B41)='Sheet 1'!H24,0,1)</f>
        <v>0</v>
      </c>
      <c r="F6" s="109">
        <f>IF(SUM('Sheet 1'!C36:C41)='Sheet 1'!I24,0,1)</f>
        <v>0</v>
      </c>
    </row>
    <row r="7" spans="1:6" x14ac:dyDescent="0.2">
      <c r="B7" s="109"/>
      <c r="C7" s="109"/>
      <c r="D7" s="109"/>
      <c r="E7" s="109"/>
      <c r="F7" s="109"/>
    </row>
    <row r="8" spans="1:6" x14ac:dyDescent="0.2">
      <c r="A8" t="s">
        <v>55</v>
      </c>
      <c r="B8" s="109">
        <f>IF(SUM('Sheet 1'!H35,'Sheet 1'!H41)='Sheet 1'!B24,0,1)</f>
        <v>1</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2019-01-16T13:19:05Z</cp:lastPrinted>
  <dcterms:created xsi:type="dcterms:W3CDTF">2005-01-11T16:04:59Z</dcterms:created>
  <dcterms:modified xsi:type="dcterms:W3CDTF">2019-01-21T18:50:04Z</dcterms:modified>
</cp:coreProperties>
</file>